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<sst xmlns="http://schemas.openxmlformats.org/spreadsheetml/2006/main" count="1720" uniqueCount="185">
  <si>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</si>
  <si>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</si>
  <si>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</si>
  <si>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</si>
  <si>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</si>
  <si>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</si>
  <si>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</si>
  <si>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</si>
  <si>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</si>
  <si>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</si>
  <si>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</si>
  <si>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</si>
  <si>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</si>
  <si>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</si>
  <si>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</si>
  <si>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</si>
  <si>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</si>
  <si>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</si>
  <si>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</si>
  <si>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</si>
  <si>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</si>
  <si>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</si>
  <si>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</si>
  <si>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</si>
  <si>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</si>
  <si>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</si>
  <si>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</si>
  <si>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</si>
  <si>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</si>
  <si>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</si>
  <si>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</si>
  <si>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</si>
  <si>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</si>
  <si>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</si>
  <si>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</si>
  <si>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</si>
  <si>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</si>
  <si>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</si>
  <si>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</si>
  <si>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</si>
  <si>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</si>
  <si>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</si>
  <si>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</si>
  <si>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</si>
  <si>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</si>
  <si>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</si>
  <si>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</si>
  <si>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</si>
  <si>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</si>
  <si>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</si>
  <si>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</si>
  <si>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</si>
  <si>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</si>
  <si>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</si>
  <si>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</si>
  <si>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</si>
  <si>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</si>
  <si>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</si>
  <si>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</si>
  <si>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</si>
  <si>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</si>
  <si>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</si>
  <si>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</si>
  <si>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</si>
  <si>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</si>
  <si>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</si>
  <si>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</si>
  <si>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</si>
  <si>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</si>
  <si>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</si>
  <si>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</si>
  <si>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</si>
  <si>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</si>
  <si>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</si>
  <si>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</si>
  <si>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</si>
  <si>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</si>
  <si>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</si>
  <si>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</si>
  <si>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</si>
  <si>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</si>
  <si>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</si>
  <si>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</si>
  <si>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</si>
  <si>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</si>
  <si>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</si>
  <si>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</si>
  <si>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</si>
  <si>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</si>
  <si>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</si>
  <si>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</si>
  <si>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</si>
  <si>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</si>
  <si>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</si>
  <si>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</si>
  <si>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</si>
  <si>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</si>
  <si>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</si>
  <si>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</si>
  <si>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</si>
  <si>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</si>
  <si>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</si>
  <si>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</si>
  <si>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</si>
  <si>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</si>
  <si>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</si>
  <si>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</si>
  <si>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</si>
  <si>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</si>
  <si>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</si>
  <si>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</si>
  <si>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</si>
  <si>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</si>
  <si>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</si>
  <si>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</si>
  <si>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</si>
  <si>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</si>
  <si>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</si>
  <si>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</si>
  <si>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</si>
  <si>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</si>
  <si>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</si>
  <si>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</si>
  <si>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</si>
  <si>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</si>
  <si>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</si>
  <si>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</si>
  <si>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</si>
  <si>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</si>
  <si>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</si>
  <si>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</si>
  <si>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</si>
  <si>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</si>
  <si>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</si>
  <si>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</si>
  <si>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</si>
  <si>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</si>
  <si>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</si>
  <si>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</si>
  <si>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</si>
  <si>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</si>
  <si>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</si>
  <si>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</si>
  <si>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</si>
  <si>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</si>
  <si>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</si>
  <si>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</si>
  <si>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</si>
  <si>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</si>
  <si>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</si>
  <si>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</si>
  <si>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</si>
  <si>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</si>
  <si>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</si>
  <si>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</si>
  <si>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</si>
  <si>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</si>
  <si>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</si>
  <si>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</si>
  <si>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</si>
  <si>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</si>
  <si>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</si>
  <si>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</si>
  <si>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</si>
  <si>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</si>
  <si>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</si>
  <si>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</si>
  <si>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</si>
  <si>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</si>
  <si>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</si>
  <si>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</si>
  <si>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</si>
  <si>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</si>
  <si>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</si>
  <si>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</si>
  <si>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</si>
  <si>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</si>
  <si>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</si>
  <si>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ЗЗСО  Сокальський ліцей №1 імені Олега Романіва</t>
  </si>
  <si>
    <t xml:space="preserve"> ЗЗСО  Сокальський ліцей №1 імені Олега Романіва.</t>
  </si>
  <si>
    <t xml:space="preserve">  Оплата природного газу </t>
  </si>
  <si>
    <t xml:space="preserve">  Оплата інших енергоносіїв та інших комунальних послуг</t>
  </si>
  <si>
    <t>За   2019 рік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</si>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</sst>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9" fillId="0" borderId="15" xfId="57" applyFont="1" applyBorder="1" applyAlignment="1">
      <alignment horizontal="center" vertical="top"/>
      <protection/>
    </xf>
    <xf numFmtId="0" fontId="38" fillId="0" borderId="10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38" fillId="24" borderId="10" xfId="57" applyFont="1" applyFill="1" applyBorder="1" applyAlignment="1">
      <alignment horizontal="center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16">
        <row r="3">
          <cell r="U3">
            <v>1595626.7</v>
          </cell>
          <cell r="AK3">
            <v>2666717.9299999997</v>
          </cell>
          <cell r="BA3">
            <v>1124340.33</v>
          </cell>
          <cell r="BQ3">
            <v>1806512.76</v>
          </cell>
        </row>
        <row r="4">
          <cell r="U4">
            <v>343324.00999999995</v>
          </cell>
          <cell r="AK4">
            <v>559843.4900000001</v>
          </cell>
          <cell r="BA4">
            <v>257680.76</v>
          </cell>
          <cell r="BQ4">
            <v>392875.45999999996</v>
          </cell>
        </row>
        <row r="6">
          <cell r="T6">
            <v>1595626.7</v>
          </cell>
          <cell r="U6">
            <v>343324.00999999995</v>
          </cell>
          <cell r="AJ6">
            <v>2666717.9299999997</v>
          </cell>
          <cell r="AK6">
            <v>559843.4900000001</v>
          </cell>
          <cell r="AZ6">
            <v>1124340.33</v>
          </cell>
          <cell r="BA6">
            <v>257680.76</v>
          </cell>
          <cell r="BP6">
            <v>1806512.76</v>
          </cell>
          <cell r="BQ6">
            <v>392875.45999999996</v>
          </cell>
        </row>
        <row r="33">
          <cell r="BQ33">
            <v>55046</v>
          </cell>
        </row>
        <row r="58">
          <cell r="U58">
            <v>404.55</v>
          </cell>
          <cell r="AK58">
            <v>74716.74</v>
          </cell>
          <cell r="BA58">
            <v>151412.32</v>
          </cell>
          <cell r="BQ58">
            <v>601724.3899999999</v>
          </cell>
        </row>
        <row r="59">
          <cell r="U59">
            <v>404.55</v>
          </cell>
          <cell r="AK59">
            <v>74716.73999999999</v>
          </cell>
          <cell r="BA59">
            <v>151412.32</v>
          </cell>
          <cell r="BQ59">
            <v>601724.39</v>
          </cell>
        </row>
        <row r="60">
          <cell r="C60">
            <v>2140</v>
          </cell>
          <cell r="E60">
            <v>3415.65</v>
          </cell>
          <cell r="U60">
            <v>0</v>
          </cell>
          <cell r="AK60">
            <v>1506.58</v>
          </cell>
          <cell r="BA60">
            <v>0</v>
          </cell>
          <cell r="BQ60">
            <v>4049.07</v>
          </cell>
        </row>
        <row r="63">
          <cell r="U63">
            <v>22918.309999999998</v>
          </cell>
          <cell r="AK63">
            <v>19733.809999999998</v>
          </cell>
          <cell r="BA63">
            <v>16397.4</v>
          </cell>
          <cell r="BQ63">
            <v>24735.71</v>
          </cell>
        </row>
        <row r="64">
          <cell r="U64">
            <v>22918.309999999998</v>
          </cell>
          <cell r="AK64">
            <v>19733.809999999998</v>
          </cell>
          <cell r="BA64">
            <v>16397.4</v>
          </cell>
          <cell r="BQ64">
            <v>24735.71</v>
          </cell>
        </row>
        <row r="95">
          <cell r="BQ95">
            <v>99809.5</v>
          </cell>
        </row>
        <row r="115">
          <cell r="U115">
            <v>626.762</v>
          </cell>
          <cell r="AK115">
            <v>8492.333</v>
          </cell>
          <cell r="BA115">
            <v>11554.55</v>
          </cell>
          <cell r="BQ115">
            <v>297270.91</v>
          </cell>
        </row>
        <row r="116">
          <cell r="U116">
            <v>3.5620000000001824</v>
          </cell>
          <cell r="AK116">
            <v>8949.723000000002</v>
          </cell>
          <cell r="BA116">
            <v>11337.92</v>
          </cell>
          <cell r="BQ116">
            <v>297054.28</v>
          </cell>
        </row>
        <row r="118">
          <cell r="U118">
            <v>3286.83</v>
          </cell>
          <cell r="AK118">
            <v>3076.6200000000003</v>
          </cell>
          <cell r="BA118">
            <v>322.9</v>
          </cell>
          <cell r="BQ118">
            <v>8785.82</v>
          </cell>
        </row>
        <row r="119">
          <cell r="U119">
            <v>3286.83</v>
          </cell>
          <cell r="AK119">
            <v>3076.6200000000003</v>
          </cell>
          <cell r="BA119">
            <v>322.9</v>
          </cell>
          <cell r="BQ119">
            <v>8785.82</v>
          </cell>
        </row>
        <row r="121">
          <cell r="U121">
            <v>710675.02</v>
          </cell>
          <cell r="AK121">
            <v>30706.64</v>
          </cell>
          <cell r="BA121">
            <v>0</v>
          </cell>
          <cell r="BQ121">
            <v>634519.99</v>
          </cell>
        </row>
        <row r="122">
          <cell r="U122">
            <v>710675.02</v>
          </cell>
          <cell r="AK122">
            <v>28807.01</v>
          </cell>
          <cell r="BQ122">
            <v>632620.36</v>
          </cell>
        </row>
        <row r="123">
          <cell r="U123">
            <v>2804.42</v>
          </cell>
          <cell r="AK123">
            <v>3829.5600000000004</v>
          </cell>
          <cell r="BA123">
            <v>4528.26</v>
          </cell>
          <cell r="BQ123">
            <v>8501.64</v>
          </cell>
        </row>
        <row r="124">
          <cell r="U124">
            <v>2804.42</v>
          </cell>
          <cell r="AK124">
            <v>3829.5600000000004</v>
          </cell>
          <cell r="BA124">
            <v>4517.97</v>
          </cell>
          <cell r="BQ124">
            <v>8491.349999999999</v>
          </cell>
        </row>
        <row r="125">
          <cell r="U125">
            <v>7469.21</v>
          </cell>
          <cell r="AK125">
            <v>9356.3</v>
          </cell>
          <cell r="BA125">
            <v>2054.21</v>
          </cell>
          <cell r="BQ125">
            <v>22885.940000000002</v>
          </cell>
        </row>
        <row r="126">
          <cell r="U126">
            <v>7469.21</v>
          </cell>
          <cell r="AK126">
            <v>9356.3</v>
          </cell>
          <cell r="BA126">
            <v>1772.3200000000002</v>
          </cell>
          <cell r="BQ126">
            <v>22604.050000000003</v>
          </cell>
        </row>
        <row r="127">
          <cell r="U127">
            <v>2016.23</v>
          </cell>
          <cell r="AK127">
            <v>2209.94</v>
          </cell>
          <cell r="BA127">
            <v>331.93</v>
          </cell>
          <cell r="BQ127">
            <v>5461.54</v>
          </cell>
        </row>
        <row r="128">
          <cell r="U128">
            <v>2016.23</v>
          </cell>
          <cell r="AK128">
            <v>2209.94</v>
          </cell>
          <cell r="BA128">
            <v>331.93</v>
          </cell>
          <cell r="BQ128">
            <v>5461.54</v>
          </cell>
        </row>
        <row r="129">
          <cell r="U129">
            <v>1324.12</v>
          </cell>
          <cell r="AK129">
            <v>882.74</v>
          </cell>
          <cell r="BA129">
            <v>1536.22</v>
          </cell>
          <cell r="BQ129">
            <v>963.37</v>
          </cell>
        </row>
        <row r="130">
          <cell r="U130">
            <v>1324.12</v>
          </cell>
          <cell r="AK130">
            <v>869.95</v>
          </cell>
          <cell r="BA130">
            <v>1521.84</v>
          </cell>
          <cell r="BQ130">
            <v>948.99</v>
          </cell>
        </row>
        <row r="137">
          <cell r="C137">
            <v>17390</v>
          </cell>
          <cell r="E137">
            <v>-22.329999999999927</v>
          </cell>
          <cell r="U137">
            <v>2146.6</v>
          </cell>
          <cell r="AK137">
            <v>10910.67</v>
          </cell>
          <cell r="BA137">
            <v>0</v>
          </cell>
          <cell r="BQ137">
            <v>4310.4</v>
          </cell>
        </row>
        <row r="138">
          <cell r="U138">
            <v>2146.6</v>
          </cell>
          <cell r="AK138">
            <v>10910.67</v>
          </cell>
          <cell r="BQ138">
            <v>4310.4</v>
          </cell>
        </row>
        <row r="139">
          <cell r="C139">
            <v>10860</v>
          </cell>
          <cell r="E139">
            <v>0</v>
          </cell>
          <cell r="U139">
            <v>5430</v>
          </cell>
          <cell r="AK139">
            <v>0</v>
          </cell>
          <cell r="BA139">
            <v>5430</v>
          </cell>
          <cell r="BQ139">
            <v>0</v>
          </cell>
        </row>
        <row r="145"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0</v>
          </cell>
          <cell r="AK146">
            <v>0</v>
          </cell>
        </row>
        <row r="182">
          <cell r="AK182">
            <v>40956</v>
          </cell>
          <cell r="BQ182">
            <v>417952.56</v>
          </cell>
        </row>
        <row r="183">
          <cell r="BA183">
            <v>12100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2">
      <selection activeCell="A32" sqref="A32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55" t="s">
        <v>151</v>
      </c>
      <c r="J1" s="355"/>
      <c r="K1" s="355"/>
      <c r="L1" s="355"/>
      <c r="M1" s="355"/>
      <c r="N1" s="355"/>
    </row>
    <row r="2" spans="8:14" s="238" customFormat="1" ht="27.75" customHeight="1">
      <c r="H2" s="239"/>
      <c r="I2" s="355"/>
      <c r="J2" s="355"/>
      <c r="K2" s="355"/>
      <c r="L2" s="355"/>
      <c r="M2" s="355"/>
      <c r="N2" s="355"/>
    </row>
    <row r="3" spans="8:14" s="238" customFormat="1" ht="3" customHeight="1" hidden="1">
      <c r="H3" s="239"/>
      <c r="I3" s="355"/>
      <c r="J3" s="355"/>
      <c r="K3" s="355"/>
      <c r="L3" s="355"/>
      <c r="M3" s="355"/>
      <c r="N3" s="355"/>
    </row>
    <row r="4" spans="1:16" s="238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240"/>
      <c r="O4" s="240"/>
      <c r="P4" s="240"/>
    </row>
    <row r="5" spans="1:16" s="238" customFormat="1" ht="15" customHeight="1">
      <c r="A5" s="360" t="s">
        <v>167</v>
      </c>
      <c r="B5" s="360"/>
      <c r="C5" s="360"/>
      <c r="D5" s="360"/>
      <c r="E5" s="360"/>
      <c r="F5" s="360"/>
      <c r="G5" s="360"/>
      <c r="H5" s="360"/>
      <c r="I5" s="241" t="s">
        <v>168</v>
      </c>
      <c r="J5" s="240" t="s">
        <v>158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40" t="s">
        <v>182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61" t="s">
        <v>2</v>
      </c>
      <c r="N8" s="361"/>
    </row>
    <row r="9" spans="1:14" s="243" customFormat="1" ht="22.5" customHeight="1">
      <c r="A9" s="244" t="s">
        <v>3</v>
      </c>
      <c r="B9" s="359" t="s">
        <v>145</v>
      </c>
      <c r="C9" s="359"/>
      <c r="D9" s="359"/>
      <c r="E9" s="359"/>
      <c r="F9" s="359"/>
      <c r="G9" s="359"/>
      <c r="H9" s="359"/>
      <c r="I9" s="359"/>
      <c r="J9" s="359"/>
      <c r="K9" s="245" t="s">
        <v>138</v>
      </c>
      <c r="M9" s="362">
        <v>41829167</v>
      </c>
      <c r="N9" s="362"/>
    </row>
    <row r="10" spans="1:14" s="243" customFormat="1" ht="11.25" customHeight="1">
      <c r="A10" s="246" t="s">
        <v>4</v>
      </c>
      <c r="B10" s="357" t="s">
        <v>169</v>
      </c>
      <c r="C10" s="357"/>
      <c r="D10" s="357"/>
      <c r="E10" s="357"/>
      <c r="F10" s="357"/>
      <c r="G10" s="357"/>
      <c r="H10" s="357"/>
      <c r="I10" s="357"/>
      <c r="J10" s="357"/>
      <c r="K10" s="245" t="s">
        <v>139</v>
      </c>
      <c r="M10" s="362"/>
      <c r="N10" s="362"/>
    </row>
    <row r="11" spans="1:14" s="243" customFormat="1" ht="11.25" customHeight="1">
      <c r="A11" s="246" t="s">
        <v>140</v>
      </c>
      <c r="B11" s="357" t="s">
        <v>160</v>
      </c>
      <c r="C11" s="357"/>
      <c r="D11" s="357"/>
      <c r="E11" s="357"/>
      <c r="F11" s="357"/>
      <c r="G11" s="357"/>
      <c r="H11" s="357"/>
      <c r="I11" s="357"/>
      <c r="J11" s="357"/>
      <c r="K11" s="245" t="s">
        <v>141</v>
      </c>
      <c r="M11" s="344"/>
      <c r="N11" s="344"/>
    </row>
    <row r="12" spans="1:14" s="243" customFormat="1" ht="11.25" customHeight="1">
      <c r="A12" s="356" t="s">
        <v>110</v>
      </c>
      <c r="B12" s="356"/>
      <c r="C12" s="247"/>
      <c r="D12" s="248">
        <v>0</v>
      </c>
      <c r="E12" s="346" t="s">
        <v>158</v>
      </c>
      <c r="F12" s="346"/>
      <c r="G12" s="346"/>
      <c r="H12" s="346"/>
      <c r="I12" s="346"/>
      <c r="J12" s="346"/>
      <c r="K12" s="249"/>
      <c r="L12" s="250"/>
      <c r="M12" s="250"/>
      <c r="N12" s="251"/>
    </row>
    <row r="13" spans="1:14" s="243" customFormat="1" ht="11.25">
      <c r="A13" s="352" t="s">
        <v>5</v>
      </c>
      <c r="B13" s="352"/>
      <c r="C13" s="247"/>
      <c r="D13" s="252"/>
      <c r="E13" s="353" t="s">
        <v>158</v>
      </c>
      <c r="F13" s="353"/>
      <c r="G13" s="353"/>
      <c r="H13" s="353"/>
      <c r="I13" s="353"/>
      <c r="J13" s="353"/>
      <c r="K13" s="353"/>
      <c r="L13" s="353"/>
      <c r="M13" s="353"/>
      <c r="N13" s="251"/>
    </row>
    <row r="14" spans="1:14" s="243" customFormat="1" ht="12" customHeight="1">
      <c r="A14" s="352" t="s">
        <v>6</v>
      </c>
      <c r="B14" s="352"/>
      <c r="C14" s="247"/>
      <c r="D14" s="253" t="s">
        <v>146</v>
      </c>
      <c r="E14" s="342" t="s">
        <v>8</v>
      </c>
      <c r="F14" s="342"/>
      <c r="G14" s="342"/>
      <c r="H14" s="342"/>
      <c r="I14" s="342"/>
      <c r="J14" s="342"/>
      <c r="K14" s="342"/>
      <c r="L14" s="342"/>
      <c r="M14" s="342"/>
      <c r="N14" s="251"/>
    </row>
    <row r="15" spans="1:25" s="243" customFormat="1" ht="43.5" customHeight="1">
      <c r="A15" s="352" t="s">
        <v>7</v>
      </c>
      <c r="B15" s="352"/>
      <c r="C15" s="247"/>
      <c r="D15" s="254" t="s">
        <v>152</v>
      </c>
      <c r="E15" s="341" t="s">
        <v>178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</row>
    <row r="16" s="243" customFormat="1" ht="11.25">
      <c r="A16" s="255" t="s">
        <v>184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4" t="s">
        <v>10</v>
      </c>
      <c r="B18" s="343" t="s">
        <v>121</v>
      </c>
      <c r="C18" s="343" t="s">
        <v>12</v>
      </c>
      <c r="D18" s="343" t="s">
        <v>153</v>
      </c>
      <c r="E18" s="343" t="s">
        <v>133</v>
      </c>
      <c r="F18" s="343" t="s">
        <v>14</v>
      </c>
      <c r="G18" s="343"/>
      <c r="H18" s="343" t="s">
        <v>154</v>
      </c>
      <c r="I18" s="343" t="s">
        <v>124</v>
      </c>
      <c r="J18" s="343" t="s">
        <v>19</v>
      </c>
      <c r="K18" s="343"/>
      <c r="L18" s="343" t="s">
        <v>20</v>
      </c>
      <c r="M18" s="343" t="s">
        <v>21</v>
      </c>
      <c r="N18" s="343"/>
    </row>
    <row r="19" spans="1:14" s="243" customFormat="1" ht="12.75" thickBot="1" thickTop="1">
      <c r="A19" s="354"/>
      <c r="B19" s="343"/>
      <c r="C19" s="343"/>
      <c r="D19" s="343"/>
      <c r="E19" s="343"/>
      <c r="F19" s="343" t="s">
        <v>22</v>
      </c>
      <c r="G19" s="347" t="s">
        <v>23</v>
      </c>
      <c r="H19" s="343"/>
      <c r="I19" s="343"/>
      <c r="J19" s="343" t="s">
        <v>22</v>
      </c>
      <c r="K19" s="347" t="s">
        <v>29</v>
      </c>
      <c r="L19" s="343"/>
      <c r="M19" s="343" t="s">
        <v>22</v>
      </c>
      <c r="N19" s="345" t="s">
        <v>23</v>
      </c>
    </row>
    <row r="20" spans="1:14" s="243" customFormat="1" ht="26.25" customHeight="1" thickBot="1" thickTop="1">
      <c r="A20" s="354"/>
      <c r="B20" s="343"/>
      <c r="C20" s="343"/>
      <c r="D20" s="343"/>
      <c r="E20" s="343"/>
      <c r="F20" s="343"/>
      <c r="G20" s="347"/>
      <c r="H20" s="343"/>
      <c r="I20" s="343"/>
      <c r="J20" s="343"/>
      <c r="K20" s="347"/>
      <c r="L20" s="343"/>
      <c r="M20" s="343"/>
      <c r="N20" s="345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134</v>
      </c>
      <c r="B22" s="258" t="s">
        <v>30</v>
      </c>
      <c r="C22" s="259" t="s">
        <v>31</v>
      </c>
      <c r="D22" s="260">
        <f>D24+D59+D79+D84</f>
        <v>381008.56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381008.56</v>
      </c>
      <c r="J22" s="260">
        <f t="shared" si="0"/>
        <v>381008.56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180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181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63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64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65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66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67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68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69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70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71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72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73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74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75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76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77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78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79</v>
      </c>
      <c r="B59" s="258">
        <v>3000</v>
      </c>
      <c r="C59" s="258">
        <v>370</v>
      </c>
      <c r="D59" s="279">
        <f aca="true" t="shared" si="12" ref="D59:L59">D60+D74</f>
        <v>381008.56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381008.56</v>
      </c>
      <c r="J59" s="279">
        <f t="shared" si="12"/>
        <v>381008.56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80</v>
      </c>
      <c r="B60" s="258">
        <v>3100</v>
      </c>
      <c r="C60" s="258">
        <v>380</v>
      </c>
      <c r="D60" s="279">
        <f aca="true" t="shared" si="13" ref="D60:L60">D61+D62+D65+D68+D72+D73</f>
        <v>381008.56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381008.56</v>
      </c>
      <c r="J60" s="279">
        <f t="shared" si="13"/>
        <v>381008.56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81</v>
      </c>
      <c r="B61" s="263">
        <v>3110</v>
      </c>
      <c r="C61" s="263">
        <v>390</v>
      </c>
      <c r="D61" s="277">
        <v>381008.56</v>
      </c>
      <c r="E61" s="278">
        <v>0</v>
      </c>
      <c r="F61" s="277">
        <v>0</v>
      </c>
      <c r="G61" s="277">
        <v>0</v>
      </c>
      <c r="H61" s="277">
        <v>0</v>
      </c>
      <c r="I61" s="277">
        <f>'[1]ГІМНАЗІЯ'!$AK$182+'[1]ГІМНАЗІЯ'!$BA$183+'[1]ГІМНАЗІЯ'!$BQ$182-90000</f>
        <v>381008.56</v>
      </c>
      <c r="J61" s="277">
        <f>I61</f>
        <v>381008.56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82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83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84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85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86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87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88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114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115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116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89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90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91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92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93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94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95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97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98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99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100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117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105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106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135</v>
      </c>
      <c r="B86" s="256">
        <v>5000</v>
      </c>
      <c r="C86" s="256">
        <v>640</v>
      </c>
      <c r="D86" s="282" t="s">
        <v>136</v>
      </c>
      <c r="E86" s="282">
        <v>0</v>
      </c>
      <c r="F86" s="288" t="s">
        <v>136</v>
      </c>
      <c r="G86" s="288" t="s">
        <v>136</v>
      </c>
      <c r="H86" s="288" t="s">
        <v>136</v>
      </c>
      <c r="I86" s="288" t="s">
        <v>136</v>
      </c>
      <c r="J86" s="288" t="s">
        <v>136</v>
      </c>
      <c r="K86" s="288" t="s">
        <v>136</v>
      </c>
      <c r="L86" s="288" t="s">
        <v>136</v>
      </c>
      <c r="M86" s="288" t="s">
        <v>136</v>
      </c>
      <c r="N86" s="288" t="s">
        <v>136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155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161</v>
      </c>
      <c r="B98" s="348"/>
      <c r="C98" s="348"/>
      <c r="D98" s="348"/>
      <c r="G98" s="349" t="s">
        <v>147</v>
      </c>
      <c r="H98" s="349"/>
      <c r="I98" s="349"/>
    </row>
    <row r="99" spans="2:9" ht="15">
      <c r="B99" s="350" t="s">
        <v>108</v>
      </c>
      <c r="C99" s="350"/>
      <c r="D99" s="350"/>
      <c r="G99" s="351" t="s">
        <v>109</v>
      </c>
      <c r="H99" s="351"/>
      <c r="I99" s="238"/>
    </row>
    <row r="100" spans="1:9" ht="15">
      <c r="A100" s="323" t="s">
        <v>162</v>
      </c>
      <c r="B100" s="348"/>
      <c r="C100" s="348"/>
      <c r="D100" s="348"/>
      <c r="G100" s="349" t="s">
        <v>148</v>
      </c>
      <c r="H100" s="349"/>
      <c r="I100" s="349"/>
    </row>
    <row r="101" spans="2:9" ht="8.25" customHeight="1">
      <c r="B101" s="350" t="s">
        <v>108</v>
      </c>
      <c r="C101" s="350"/>
      <c r="D101" s="350"/>
      <c r="G101" s="351" t="s">
        <v>109</v>
      </c>
      <c r="H101" s="351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0">
      <selection activeCell="D68" sqref="D68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4" width="10.57421875" style="17" customWidth="1"/>
    <col min="5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3" t="s">
        <v>0</v>
      </c>
      <c r="K1" s="333"/>
      <c r="L1" s="333"/>
      <c r="M1" s="333"/>
      <c r="N1" s="333"/>
      <c r="O1" s="333"/>
      <c r="P1" s="333"/>
      <c r="Q1" s="333"/>
      <c r="R1" s="333"/>
    </row>
    <row r="2" spans="10:18" s="1" customFormat="1" ht="16.5" customHeight="1">
      <c r="J2" s="333"/>
      <c r="K2" s="333"/>
      <c r="L2" s="333"/>
      <c r="M2" s="333"/>
      <c r="N2" s="333"/>
      <c r="O2" s="333"/>
      <c r="P2" s="333"/>
      <c r="Q2" s="333"/>
      <c r="R2" s="333"/>
    </row>
    <row r="3" spans="1:18" s="1" customFormat="1" ht="15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19" s="1" customFormat="1" ht="15">
      <c r="A4" s="372" t="s">
        <v>163</v>
      </c>
      <c r="B4" s="372"/>
      <c r="C4" s="372"/>
      <c r="D4" s="372"/>
      <c r="E4" s="372"/>
      <c r="F4" s="372"/>
      <c r="G4" s="372"/>
      <c r="H4" s="372"/>
      <c r="I4" s="372"/>
      <c r="J4" s="372"/>
      <c r="K4" s="2" t="s">
        <v>164</v>
      </c>
      <c r="L4" s="3"/>
      <c r="M4" s="3"/>
      <c r="N4" s="4" t="s">
        <v>158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40" t="s">
        <v>182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" customFormat="1" ht="2.25" customHeight="1" hidden="1"/>
    <row r="8" spans="17:18" s="7" customFormat="1" ht="9" customHeight="1">
      <c r="Q8" s="374" t="s">
        <v>2</v>
      </c>
      <c r="R8" s="374"/>
    </row>
    <row r="9" spans="1:18" s="7" customFormat="1" ht="15" customHeight="1">
      <c r="A9" s="8" t="s">
        <v>3</v>
      </c>
      <c r="B9" s="375" t="s">
        <v>145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3" t="s">
        <v>138</v>
      </c>
      <c r="N9" s="373"/>
      <c r="O9" s="9"/>
      <c r="Q9" s="371">
        <v>41829167</v>
      </c>
      <c r="R9" s="371"/>
    </row>
    <row r="10" spans="1:18" s="7" customFormat="1" ht="11.25" customHeight="1">
      <c r="A10" s="10" t="s">
        <v>4</v>
      </c>
      <c r="B10" s="339" t="s">
        <v>159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73" t="s">
        <v>139</v>
      </c>
      <c r="N10" s="373"/>
      <c r="O10" s="11"/>
      <c r="Q10" s="369"/>
      <c r="R10" s="369"/>
    </row>
    <row r="11" spans="1:18" s="7" customFormat="1" ht="11.25" customHeight="1">
      <c r="A11" s="10" t="e">
        <f>#REF!</f>
        <v>#REF!</v>
      </c>
      <c r="B11" s="339" t="s">
        <v>160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8" t="s">
        <v>141</v>
      </c>
      <c r="N11" s="338"/>
      <c r="O11" s="11"/>
      <c r="Q11" s="369"/>
      <c r="R11" s="369"/>
    </row>
    <row r="12" spans="1:18" s="7" customFormat="1" ht="11.25" customHeight="1">
      <c r="A12" s="336" t="s">
        <v>110</v>
      </c>
      <c r="B12" s="336"/>
      <c r="C12" s="336"/>
      <c r="D12" s="336"/>
      <c r="E12" s="376">
        <v>0</v>
      </c>
      <c r="F12" s="376"/>
      <c r="G12" s="341" t="s">
        <v>158</v>
      </c>
      <c r="H12" s="341"/>
      <c r="I12" s="341"/>
      <c r="J12" s="341"/>
      <c r="K12" s="341"/>
      <c r="L12" s="341"/>
      <c r="M12" s="341"/>
      <c r="N12" s="341"/>
      <c r="O12" s="341"/>
      <c r="P12" s="12"/>
      <c r="Q12" s="12"/>
      <c r="R12" s="13"/>
    </row>
    <row r="13" spans="1:18" s="7" customFormat="1" ht="11.25">
      <c r="A13" s="336" t="s">
        <v>5</v>
      </c>
      <c r="B13" s="336"/>
      <c r="C13" s="336"/>
      <c r="D13" s="336"/>
      <c r="E13" s="335"/>
      <c r="F13" s="335"/>
      <c r="G13" s="337" t="s">
        <v>158</v>
      </c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 s="7" customFormat="1" ht="15" customHeight="1">
      <c r="A14" s="336" t="s">
        <v>6</v>
      </c>
      <c r="B14" s="336"/>
      <c r="C14" s="336"/>
      <c r="D14" s="336"/>
      <c r="E14" s="334" t="s">
        <v>146</v>
      </c>
      <c r="F14" s="334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</row>
    <row r="15" spans="1:27" s="7" customFormat="1" ht="44.25" customHeight="1">
      <c r="A15" s="336" t="s">
        <v>7</v>
      </c>
      <c r="B15" s="336"/>
      <c r="C15" s="336"/>
      <c r="D15" s="336"/>
      <c r="E15" s="335" t="s">
        <v>8</v>
      </c>
      <c r="F15" s="335"/>
      <c r="G15" s="341" t="s">
        <v>178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</row>
    <row r="16" s="7" customFormat="1" ht="11.2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4" t="s">
        <v>10</v>
      </c>
      <c r="B18" s="364" t="s">
        <v>11</v>
      </c>
      <c r="C18" s="364" t="s">
        <v>12</v>
      </c>
      <c r="D18" s="364" t="s">
        <v>13</v>
      </c>
      <c r="E18" s="364" t="s">
        <v>14</v>
      </c>
      <c r="F18" s="364"/>
      <c r="G18" s="364" t="s">
        <v>15</v>
      </c>
      <c r="H18" s="364" t="s">
        <v>16</v>
      </c>
      <c r="I18" s="364" t="s">
        <v>17</v>
      </c>
      <c r="J18" s="364" t="s">
        <v>18</v>
      </c>
      <c r="K18" s="364" t="s">
        <v>19</v>
      </c>
      <c r="L18" s="364"/>
      <c r="M18" s="364"/>
      <c r="N18" s="364"/>
      <c r="O18" s="364" t="s">
        <v>20</v>
      </c>
      <c r="P18" s="364"/>
      <c r="Q18" s="364" t="s">
        <v>21</v>
      </c>
      <c r="R18" s="364"/>
    </row>
    <row r="19" spans="1:18" ht="17.25" customHeight="1" thickBot="1" thickTop="1">
      <c r="A19" s="364"/>
      <c r="B19" s="364"/>
      <c r="C19" s="364"/>
      <c r="D19" s="364"/>
      <c r="E19" s="364" t="s">
        <v>22</v>
      </c>
      <c r="F19" s="368" t="s">
        <v>23</v>
      </c>
      <c r="G19" s="364"/>
      <c r="H19" s="364"/>
      <c r="I19" s="364"/>
      <c r="J19" s="364"/>
      <c r="K19" s="364" t="s">
        <v>22</v>
      </c>
      <c r="L19" s="364" t="s">
        <v>24</v>
      </c>
      <c r="M19" s="364"/>
      <c r="N19" s="364"/>
      <c r="O19" s="364" t="s">
        <v>22</v>
      </c>
      <c r="P19" s="367" t="s">
        <v>25</v>
      </c>
      <c r="Q19" s="364"/>
      <c r="R19" s="364"/>
    </row>
    <row r="20" spans="1:18" ht="31.5" customHeight="1" thickBot="1" thickTop="1">
      <c r="A20" s="364"/>
      <c r="B20" s="364"/>
      <c r="C20" s="364"/>
      <c r="D20" s="364"/>
      <c r="E20" s="364"/>
      <c r="F20" s="368"/>
      <c r="G20" s="364"/>
      <c r="H20" s="364"/>
      <c r="I20" s="364"/>
      <c r="J20" s="364"/>
      <c r="K20" s="364"/>
      <c r="L20" s="368" t="s">
        <v>26</v>
      </c>
      <c r="M20" s="368" t="s">
        <v>27</v>
      </c>
      <c r="N20" s="368"/>
      <c r="O20" s="364"/>
      <c r="P20" s="367"/>
      <c r="Q20" s="367" t="s">
        <v>22</v>
      </c>
      <c r="R20" s="368" t="s">
        <v>28</v>
      </c>
    </row>
    <row r="21" spans="1:18" ht="51.75" customHeight="1" thickBot="1" thickTop="1">
      <c r="A21" s="364"/>
      <c r="B21" s="364"/>
      <c r="C21" s="364"/>
      <c r="D21" s="364"/>
      <c r="E21" s="364"/>
      <c r="F21" s="368"/>
      <c r="G21" s="364"/>
      <c r="H21" s="364"/>
      <c r="I21" s="364"/>
      <c r="J21" s="364"/>
      <c r="K21" s="364"/>
      <c r="L21" s="368"/>
      <c r="M21" s="16" t="s">
        <v>22</v>
      </c>
      <c r="N21" s="18" t="s">
        <v>29</v>
      </c>
      <c r="O21" s="364"/>
      <c r="P21" s="367"/>
      <c r="Q21" s="367"/>
      <c r="R21" s="36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112</v>
      </c>
      <c r="B23" s="21" t="s">
        <v>30</v>
      </c>
      <c r="C23" s="22" t="s">
        <v>31</v>
      </c>
      <c r="D23" s="23">
        <f>SUM(D24:D28)</f>
        <v>446134.3</v>
      </c>
      <c r="E23" s="24">
        <v>8535.51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446134.3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18284.059999999998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445478.3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445478.3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656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656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113</v>
      </c>
      <c r="B29" s="19" t="s">
        <v>30</v>
      </c>
      <c r="C29" s="22" t="s">
        <v>42</v>
      </c>
      <c r="D29" s="23">
        <f>D31+D66</f>
        <v>436385.75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436385.75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436385.75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436385.75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436385.75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436385.75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11414.8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11414.8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424970.95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424970.95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180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/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161</v>
      </c>
      <c r="C102" s="69"/>
      <c r="D102" s="67"/>
      <c r="E102" s="67"/>
      <c r="F102" s="67"/>
      <c r="G102" s="67"/>
      <c r="H102" s="366" t="s">
        <v>147</v>
      </c>
      <c r="I102" s="366"/>
      <c r="J102" s="366"/>
    </row>
    <row r="103" spans="1:10" ht="12" customHeight="1">
      <c r="A103" s="68"/>
      <c r="C103" s="69"/>
      <c r="D103" s="70" t="s">
        <v>108</v>
      </c>
      <c r="E103" s="70"/>
      <c r="F103" s="70"/>
      <c r="H103" s="363" t="s">
        <v>109</v>
      </c>
      <c r="I103" s="363"/>
      <c r="J103" s="363"/>
    </row>
    <row r="104" spans="1:10" ht="15">
      <c r="A104" s="68" t="s">
        <v>162</v>
      </c>
      <c r="C104" s="1"/>
      <c r="D104" s="71"/>
      <c r="E104" s="71"/>
      <c r="F104" s="71"/>
      <c r="H104" s="365" t="s">
        <v>148</v>
      </c>
      <c r="I104" s="365"/>
      <c r="J104" s="365"/>
    </row>
    <row r="105" spans="1:10" ht="15">
      <c r="A105" s="225"/>
      <c r="C105" s="1"/>
      <c r="D105" s="70" t="s">
        <v>108</v>
      </c>
      <c r="E105" s="70"/>
      <c r="F105" s="70"/>
      <c r="H105" s="363" t="s">
        <v>109</v>
      </c>
      <c r="I105" s="363"/>
      <c r="J105" s="363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20">
      <selection activeCell="D67" sqref="D67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0" t="s">
        <v>118</v>
      </c>
      <c r="J1" s="390"/>
      <c r="K1" s="390"/>
      <c r="L1" s="390"/>
      <c r="M1" s="390"/>
      <c r="N1" s="73"/>
    </row>
    <row r="2" spans="7:14" s="72" customFormat="1" ht="29.25" customHeight="1">
      <c r="G2" s="73"/>
      <c r="H2" s="73"/>
      <c r="I2" s="390"/>
      <c r="J2" s="390"/>
      <c r="K2" s="390"/>
      <c r="L2" s="390"/>
      <c r="M2" s="390"/>
      <c r="N2" s="73"/>
    </row>
    <row r="3" spans="1:14" s="72" customFormat="1" ht="15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73"/>
    </row>
    <row r="4" spans="1:17" s="72" customFormat="1" ht="15">
      <c r="A4" s="391" t="s">
        <v>119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74"/>
      <c r="O4" s="74"/>
      <c r="P4" s="74"/>
      <c r="Q4" s="74"/>
    </row>
    <row r="5" spans="1:17" s="72" customFormat="1" ht="13.5" customHeight="1">
      <c r="A5" s="392" t="s">
        <v>165</v>
      </c>
      <c r="B5" s="392"/>
      <c r="C5" s="392"/>
      <c r="D5" s="75" t="s">
        <v>166</v>
      </c>
      <c r="E5" s="74" t="s">
        <v>158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40" t="s">
        <v>182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="77" customFormat="1" ht="4.5" customHeight="1" hidden="1"/>
    <row r="8" spans="13:14" s="77" customFormat="1" ht="9" customHeight="1">
      <c r="M8" s="388" t="s">
        <v>2</v>
      </c>
      <c r="N8" s="388"/>
    </row>
    <row r="9" spans="1:15" s="77" customFormat="1" ht="12">
      <c r="A9" s="43" t="s">
        <v>3</v>
      </c>
      <c r="B9" s="389" t="s">
        <v>145</v>
      </c>
      <c r="C9" s="389"/>
      <c r="D9" s="389"/>
      <c r="E9" s="389"/>
      <c r="F9" s="389"/>
      <c r="G9" s="389"/>
      <c r="H9" s="389"/>
      <c r="I9" s="389"/>
      <c r="J9" s="389"/>
      <c r="K9" s="78" t="s">
        <v>138</v>
      </c>
      <c r="M9" s="371">
        <v>41829167</v>
      </c>
      <c r="N9" s="371"/>
      <c r="O9" s="79"/>
    </row>
    <row r="10" spans="1:15" s="77" customFormat="1" ht="11.25" customHeight="1">
      <c r="A10" s="80" t="s">
        <v>4</v>
      </c>
      <c r="B10" s="386" t="s">
        <v>159</v>
      </c>
      <c r="C10" s="386"/>
      <c r="D10" s="386"/>
      <c r="E10" s="386"/>
      <c r="F10" s="386"/>
      <c r="G10" s="386"/>
      <c r="H10" s="386"/>
      <c r="I10" s="386"/>
      <c r="J10" s="386"/>
      <c r="K10" s="78" t="s">
        <v>139</v>
      </c>
      <c r="M10" s="387"/>
      <c r="N10" s="387"/>
      <c r="O10" s="80"/>
    </row>
    <row r="11" spans="1:15" s="77" customFormat="1" ht="11.25" customHeight="1">
      <c r="A11" s="80" t="e">
        <v>#REF!</v>
      </c>
      <c r="B11" s="386" t="s">
        <v>160</v>
      </c>
      <c r="C11" s="386"/>
      <c r="D11" s="386"/>
      <c r="E11" s="386"/>
      <c r="F11" s="386"/>
      <c r="G11" s="386"/>
      <c r="H11" s="386"/>
      <c r="I11" s="386"/>
      <c r="J11" s="386"/>
      <c r="K11" s="78" t="s">
        <v>141</v>
      </c>
      <c r="M11" s="387"/>
      <c r="N11" s="387"/>
      <c r="O11" s="80"/>
    </row>
    <row r="12" spans="1:15" s="77" customFormat="1" ht="12">
      <c r="A12" s="383" t="s">
        <v>110</v>
      </c>
      <c r="B12" s="383"/>
      <c r="C12" s="383"/>
      <c r="D12" s="81"/>
      <c r="E12" s="384" t="s">
        <v>158</v>
      </c>
      <c r="F12" s="384"/>
      <c r="G12" s="384"/>
      <c r="H12" s="384"/>
      <c r="I12" s="384"/>
      <c r="J12" s="384"/>
      <c r="K12" s="82"/>
      <c r="L12" s="83"/>
      <c r="M12" s="83"/>
      <c r="N12" s="84"/>
      <c r="O12" s="79"/>
    </row>
    <row r="13" spans="1:15" s="77" customFormat="1" ht="11.25">
      <c r="A13" s="383" t="s">
        <v>5</v>
      </c>
      <c r="B13" s="383"/>
      <c r="C13" s="383"/>
      <c r="D13" s="85" t="s">
        <v>8</v>
      </c>
      <c r="E13" s="385" t="s">
        <v>8</v>
      </c>
      <c r="F13" s="385"/>
      <c r="G13" s="385"/>
      <c r="H13" s="385"/>
      <c r="I13" s="385"/>
      <c r="J13" s="385"/>
      <c r="K13" s="385"/>
      <c r="L13" s="385"/>
      <c r="M13" s="385"/>
      <c r="N13" s="86"/>
      <c r="O13" s="79"/>
    </row>
    <row r="14" spans="1:15" s="77" customFormat="1" ht="11.25">
      <c r="A14" s="383" t="s">
        <v>6</v>
      </c>
      <c r="B14" s="383"/>
      <c r="C14" s="383"/>
      <c r="D14" s="234" t="s">
        <v>146</v>
      </c>
      <c r="E14" s="384"/>
      <c r="F14" s="384"/>
      <c r="G14" s="384"/>
      <c r="H14" s="384"/>
      <c r="I14" s="384"/>
      <c r="J14" s="384"/>
      <c r="K14" s="384"/>
      <c r="L14" s="384"/>
      <c r="M14" s="384"/>
      <c r="N14" s="86"/>
      <c r="O14" s="79"/>
    </row>
    <row r="15" spans="1:25" s="77" customFormat="1" ht="30.75" customHeight="1">
      <c r="A15" s="383" t="s">
        <v>7</v>
      </c>
      <c r="B15" s="383"/>
      <c r="C15" s="383"/>
      <c r="D15" s="85" t="s">
        <v>8</v>
      </c>
      <c r="E15" s="341" t="s">
        <v>179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</row>
    <row r="16" s="77" customFormat="1" ht="11.25">
      <c r="A16" s="87" t="s">
        <v>120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1" t="s">
        <v>10</v>
      </c>
      <c r="B18" s="381" t="s">
        <v>121</v>
      </c>
      <c r="C18" s="381" t="s">
        <v>12</v>
      </c>
      <c r="D18" s="381" t="s">
        <v>122</v>
      </c>
      <c r="E18" s="381" t="s">
        <v>14</v>
      </c>
      <c r="F18" s="381"/>
      <c r="G18" s="381" t="s">
        <v>15</v>
      </c>
      <c r="H18" s="381" t="s">
        <v>123</v>
      </c>
      <c r="I18" s="381" t="s">
        <v>124</v>
      </c>
      <c r="J18" s="381" t="s">
        <v>19</v>
      </c>
      <c r="K18" s="381"/>
      <c r="L18" s="381" t="s">
        <v>20</v>
      </c>
      <c r="M18" s="382" t="s">
        <v>21</v>
      </c>
      <c r="N18" s="382"/>
    </row>
    <row r="19" spans="1:14" s="77" customFormat="1" ht="16.5" customHeight="1" thickBot="1" thickTop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382"/>
    </row>
    <row r="20" spans="1:14" s="77" customFormat="1" ht="36.75" customHeight="1" thickBot="1" thickTop="1">
      <c r="A20" s="381"/>
      <c r="B20" s="381"/>
      <c r="C20" s="381"/>
      <c r="D20" s="381"/>
      <c r="E20" s="88" t="s">
        <v>22</v>
      </c>
      <c r="F20" s="89" t="s">
        <v>23</v>
      </c>
      <c r="G20" s="381"/>
      <c r="H20" s="381"/>
      <c r="I20" s="381"/>
      <c r="J20" s="88" t="s">
        <v>22</v>
      </c>
      <c r="K20" s="89" t="s">
        <v>125</v>
      </c>
      <c r="L20" s="381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112</v>
      </c>
      <c r="B22" s="92" t="s">
        <v>30</v>
      </c>
      <c r="C22" s="93" t="s">
        <v>31</v>
      </c>
      <c r="D22" s="94">
        <f>SUM(D23:D27)</f>
        <v>93302.75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93302.75</v>
      </c>
      <c r="J22" s="96" t="s">
        <v>30</v>
      </c>
      <c r="K22" s="96" t="s">
        <v>30</v>
      </c>
      <c r="L22" s="96" t="s">
        <v>30</v>
      </c>
      <c r="M22" s="94">
        <f>E22-F22-G22+I22-J28-K28</f>
        <v>-1.4551915228366852E-11</v>
      </c>
      <c r="N22" s="94">
        <v>0</v>
      </c>
    </row>
    <row r="23" spans="1:14" s="77" customFormat="1" ht="12.75" thickBot="1" thickTop="1">
      <c r="A23" s="97" t="s">
        <v>126</v>
      </c>
      <c r="B23" s="92" t="s">
        <v>30</v>
      </c>
      <c r="C23" s="93" t="s">
        <v>33</v>
      </c>
      <c r="D23" s="98">
        <v>93302.75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93302.75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130</v>
      </c>
      <c r="B28" s="92" t="s">
        <v>30</v>
      </c>
      <c r="C28" s="93" t="s">
        <v>42</v>
      </c>
      <c r="D28" s="94">
        <f>D30+D65+D88+D97</f>
        <v>93302.75000000001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93302.75000000001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93302.75000000001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93302.75000000001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93302.75000000001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93302.75000000001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v>73249.02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73249.02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214.49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214.49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19839.24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19839.24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180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181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161</v>
      </c>
      <c r="B101" s="379"/>
      <c r="C101" s="379"/>
      <c r="E101" s="380" t="s">
        <v>149</v>
      </c>
      <c r="F101" s="380"/>
      <c r="G101" s="380"/>
      <c r="H101" s="380"/>
      <c r="I101" s="380"/>
    </row>
    <row r="102" spans="2:9" ht="12.75" customHeight="1">
      <c r="B102" s="377" t="s">
        <v>108</v>
      </c>
      <c r="C102" s="377"/>
      <c r="E102" s="378" t="s">
        <v>109</v>
      </c>
      <c r="F102" s="378"/>
      <c r="G102" s="378"/>
      <c r="H102" s="139"/>
      <c r="I102" s="72"/>
    </row>
    <row r="103" spans="1:9" ht="15">
      <c r="A103" s="137" t="s">
        <v>162</v>
      </c>
      <c r="B103" s="379"/>
      <c r="C103" s="379"/>
      <c r="E103" s="380" t="s">
        <v>150</v>
      </c>
      <c r="F103" s="380"/>
      <c r="G103" s="380"/>
      <c r="H103" s="380"/>
      <c r="I103" s="380"/>
    </row>
    <row r="104" spans="2:9" ht="12" customHeight="1">
      <c r="B104" s="377" t="s">
        <v>108</v>
      </c>
      <c r="C104" s="377"/>
      <c r="E104" s="378" t="s">
        <v>109</v>
      </c>
      <c r="F104" s="378"/>
      <c r="G104" s="378"/>
      <c r="H104" s="139"/>
      <c r="I104" s="72"/>
    </row>
    <row r="105" ht="15">
      <c r="A105" s="225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="85" zoomScaleNormal="85" workbookViewId="0" topLeftCell="A4">
      <selection activeCell="A19" sqref="A19:A21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0" width="12.57421875" style="222" hidden="1" customWidth="1"/>
    <col min="11" max="11" width="12.57421875" style="222" customWidth="1"/>
    <col min="12" max="15" width="12.57421875" style="223" hidden="1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3" t="s">
        <v>137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141"/>
    </row>
    <row r="2" spans="7:19" s="140" customFormat="1" ht="36.75" customHeight="1"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141"/>
    </row>
    <row r="3" spans="7:19" s="140" customFormat="1" ht="0.75" customHeight="1"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141"/>
    </row>
    <row r="4" spans="1:22" s="140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142"/>
      <c r="T4" s="142"/>
      <c r="U4" s="142"/>
      <c r="V4" s="142"/>
    </row>
    <row r="5" spans="1:22" s="140" customFormat="1" ht="15">
      <c r="A5" s="404" t="s">
        <v>156</v>
      </c>
      <c r="B5" s="404"/>
      <c r="C5" s="404"/>
      <c r="D5" s="404"/>
      <c r="E5" s="404"/>
      <c r="F5" s="404"/>
      <c r="G5" s="143" t="s">
        <v>157</v>
      </c>
      <c r="H5" s="326"/>
      <c r="I5" s="326"/>
      <c r="J5" s="326"/>
      <c r="K5" s="326"/>
      <c r="L5" s="229"/>
      <c r="M5" s="229"/>
      <c r="N5" s="229"/>
      <c r="O5" s="229"/>
      <c r="P5" s="142" t="s">
        <v>158</v>
      </c>
      <c r="Q5" s="142"/>
      <c r="R5" s="142"/>
      <c r="S5" s="142"/>
      <c r="T5" s="142"/>
      <c r="U5" s="142"/>
      <c r="V5" s="142"/>
    </row>
    <row r="6" spans="1:18" s="140" customFormat="1" ht="15">
      <c r="A6" s="340" t="s">
        <v>182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5" t="s">
        <v>145</v>
      </c>
      <c r="C9" s="405"/>
      <c r="D9" s="405"/>
      <c r="E9" s="405"/>
      <c r="F9" s="405"/>
      <c r="G9" s="405"/>
      <c r="H9" s="327"/>
      <c r="I9" s="327"/>
      <c r="J9" s="327"/>
      <c r="K9" s="327"/>
      <c r="L9" s="231"/>
      <c r="M9" s="231"/>
      <c r="N9" s="231"/>
      <c r="O9" s="231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1" t="s">
        <v>159</v>
      </c>
      <c r="C10" s="411"/>
      <c r="D10" s="411"/>
      <c r="E10" s="411"/>
      <c r="F10" s="411"/>
      <c r="G10" s="411"/>
      <c r="H10" s="328"/>
      <c r="I10" s="328"/>
      <c r="J10" s="328"/>
      <c r="K10" s="328"/>
      <c r="L10" s="232"/>
      <c r="M10" s="232"/>
      <c r="N10" s="232"/>
      <c r="O10" s="232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12" t="s">
        <v>160</v>
      </c>
      <c r="C11" s="412"/>
      <c r="D11" s="412"/>
      <c r="E11" s="412"/>
      <c r="F11" s="412"/>
      <c r="G11" s="412"/>
      <c r="H11" s="327"/>
      <c r="I11" s="327"/>
      <c r="J11" s="327"/>
      <c r="K11" s="327"/>
      <c r="L11" s="231"/>
      <c r="M11" s="231"/>
      <c r="N11" s="231"/>
      <c r="O11" s="231"/>
      <c r="P11" s="144" t="s">
        <v>141</v>
      </c>
      <c r="R11" s="153"/>
      <c r="S11" s="150"/>
      <c r="T11" s="152"/>
    </row>
    <row r="12" spans="1:20" s="144" customFormat="1" ht="12" customHeight="1">
      <c r="A12" s="396" t="s">
        <v>110</v>
      </c>
      <c r="B12" s="396"/>
      <c r="C12" s="396"/>
      <c r="D12" s="155"/>
      <c r="E12" s="413" t="s">
        <v>158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S12" s="156"/>
      <c r="T12" s="151"/>
    </row>
    <row r="13" spans="1:20" s="144" customFormat="1" ht="11.25">
      <c r="A13" s="396" t="s">
        <v>5</v>
      </c>
      <c r="B13" s="396"/>
      <c r="C13" s="396"/>
      <c r="D13" s="330"/>
      <c r="E13" s="409" t="s">
        <v>158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50"/>
      <c r="T13" s="151"/>
    </row>
    <row r="14" spans="1:20" s="144" customFormat="1" ht="11.25">
      <c r="A14" s="396" t="s">
        <v>6</v>
      </c>
      <c r="B14" s="396"/>
      <c r="C14" s="396"/>
      <c r="D14" s="331" t="s">
        <v>146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50"/>
      <c r="T14" s="151"/>
    </row>
    <row r="15" spans="1:21" s="144" customFormat="1" ht="33.75" customHeight="1">
      <c r="A15" s="396" t="s">
        <v>7</v>
      </c>
      <c r="B15" s="396"/>
      <c r="C15" s="396"/>
      <c r="D15" s="332" t="s">
        <v>152</v>
      </c>
      <c r="E15" s="406" t="s">
        <v>178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8"/>
      <c r="S15" s="329"/>
      <c r="T15" s="329"/>
      <c r="U15" s="329"/>
    </row>
    <row r="16" spans="1:15" s="144" customFormat="1" ht="11.25">
      <c r="A16" s="157" t="s">
        <v>183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</row>
    <row r="19" spans="1:18" s="144" customFormat="1" ht="11.25" customHeight="1" thickBot="1" thickTop="1">
      <c r="A19" s="401" t="s">
        <v>10</v>
      </c>
      <c r="B19" s="395" t="s">
        <v>121</v>
      </c>
      <c r="C19" s="401" t="s">
        <v>12</v>
      </c>
      <c r="D19" s="395" t="s">
        <v>13</v>
      </c>
      <c r="E19" s="395" t="s">
        <v>133</v>
      </c>
      <c r="F19" s="394" t="s">
        <v>14</v>
      </c>
      <c r="G19" s="394" t="s">
        <v>174</v>
      </c>
      <c r="H19" s="394" t="s">
        <v>175</v>
      </c>
      <c r="I19" s="394" t="s">
        <v>176</v>
      </c>
      <c r="J19" s="394" t="s">
        <v>177</v>
      </c>
      <c r="K19" s="394" t="s">
        <v>124</v>
      </c>
      <c r="L19" s="394" t="s">
        <v>170</v>
      </c>
      <c r="M19" s="394" t="s">
        <v>171</v>
      </c>
      <c r="N19" s="394" t="s">
        <v>172</v>
      </c>
      <c r="O19" s="394" t="s">
        <v>173</v>
      </c>
      <c r="P19" s="394" t="s">
        <v>19</v>
      </c>
      <c r="Q19" s="394" t="s">
        <v>20</v>
      </c>
      <c r="R19" s="395" t="s">
        <v>21</v>
      </c>
    </row>
    <row r="20" spans="1:18" s="144" customFormat="1" ht="14.25" customHeight="1" thickBot="1" thickTop="1">
      <c r="A20" s="401"/>
      <c r="B20" s="395"/>
      <c r="C20" s="401"/>
      <c r="D20" s="395"/>
      <c r="E20" s="395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</row>
    <row r="21" spans="1:18" s="144" customFormat="1" ht="34.5" customHeight="1" thickBot="1" thickTop="1">
      <c r="A21" s="401"/>
      <c r="B21" s="395"/>
      <c r="C21" s="401"/>
      <c r="D21" s="395"/>
      <c r="E21" s="395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5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134</v>
      </c>
      <c r="B23" s="160" t="s">
        <v>30</v>
      </c>
      <c r="C23" s="161" t="s">
        <v>31</v>
      </c>
      <c r="D23" s="162">
        <f>D24+D59+D79+D84+D87</f>
        <v>11318342.259999998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2698052.762</v>
      </c>
      <c r="H23" s="162">
        <f t="shared" si="0"/>
        <v>3391983.353</v>
      </c>
      <c r="I23" s="162">
        <f t="shared" si="0"/>
        <v>1575588.8800000001</v>
      </c>
      <c r="J23" s="162">
        <f t="shared" si="0"/>
        <v>3652717.2599999993</v>
      </c>
      <c r="K23" s="162">
        <f t="shared" si="0"/>
        <v>11318342.254999999</v>
      </c>
      <c r="L23" s="162">
        <f t="shared" si="0"/>
        <v>2697429.562</v>
      </c>
      <c r="M23" s="162">
        <f t="shared" si="0"/>
        <v>3390528.323</v>
      </c>
      <c r="N23" s="162">
        <f t="shared" si="0"/>
        <v>1575065.6900000002</v>
      </c>
      <c r="O23" s="162">
        <f t="shared" si="0"/>
        <v>3655318.6799999997</v>
      </c>
      <c r="P23" s="162">
        <f t="shared" si="0"/>
        <v>11318342.254999999</v>
      </c>
      <c r="Q23" s="162">
        <f t="shared" si="0"/>
        <v>0</v>
      </c>
      <c r="R23" s="162">
        <f t="shared" si="0"/>
        <v>0</v>
      </c>
    </row>
    <row r="24" spans="1:18" s="144" customFormat="1" ht="23.25" thickBot="1" thickTop="1">
      <c r="A24" s="158" t="s">
        <v>142</v>
      </c>
      <c r="B24" s="160">
        <v>2000</v>
      </c>
      <c r="C24" s="161" t="s">
        <v>33</v>
      </c>
      <c r="D24" s="162">
        <f>D25+D30+D47+D50+D54+D58</f>
        <v>11318342.259999998</v>
      </c>
      <c r="E24" s="162">
        <v>0</v>
      </c>
      <c r="F24" s="162">
        <f aca="true" t="shared" si="1" ref="F24:R24">F25+F30+F47+F50+F54+F58</f>
        <v>0</v>
      </c>
      <c r="G24" s="162">
        <f t="shared" si="1"/>
        <v>2698052.762</v>
      </c>
      <c r="H24" s="162">
        <f t="shared" si="1"/>
        <v>3391983.353</v>
      </c>
      <c r="I24" s="162">
        <f t="shared" si="1"/>
        <v>1575588.8800000001</v>
      </c>
      <c r="J24" s="162">
        <f t="shared" si="1"/>
        <v>3652717.2599999993</v>
      </c>
      <c r="K24" s="162">
        <f t="shared" si="1"/>
        <v>11318342.254999999</v>
      </c>
      <c r="L24" s="162">
        <f t="shared" si="1"/>
        <v>2697429.562</v>
      </c>
      <c r="M24" s="162">
        <f t="shared" si="1"/>
        <v>3390528.323</v>
      </c>
      <c r="N24" s="162">
        <f t="shared" si="1"/>
        <v>1575065.6900000002</v>
      </c>
      <c r="O24" s="162">
        <f t="shared" si="1"/>
        <v>3655318.6799999997</v>
      </c>
      <c r="P24" s="162">
        <f t="shared" si="1"/>
        <v>11318342.254999999</v>
      </c>
      <c r="Q24" s="162">
        <f t="shared" si="1"/>
        <v>0</v>
      </c>
      <c r="R24" s="162">
        <f t="shared" si="1"/>
        <v>0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8746921.44</v>
      </c>
      <c r="E25" s="162">
        <v>0</v>
      </c>
      <c r="F25" s="162">
        <f aca="true" t="shared" si="2" ref="F25:R25">F26+F29</f>
        <v>0</v>
      </c>
      <c r="G25" s="162">
        <f t="shared" si="2"/>
        <v>1938950.71</v>
      </c>
      <c r="H25" s="162">
        <f t="shared" si="2"/>
        <v>3226561.42</v>
      </c>
      <c r="I25" s="162">
        <f t="shared" si="2"/>
        <v>1382021.09</v>
      </c>
      <c r="J25" s="162">
        <f t="shared" si="2"/>
        <v>2199388.2199999997</v>
      </c>
      <c r="K25" s="162">
        <f t="shared" si="2"/>
        <v>8746921.44</v>
      </c>
      <c r="L25" s="162">
        <f t="shared" si="2"/>
        <v>1938950.71</v>
      </c>
      <c r="M25" s="162">
        <f t="shared" si="2"/>
        <v>3226561.42</v>
      </c>
      <c r="N25" s="162">
        <f t="shared" si="2"/>
        <v>1382021.09</v>
      </c>
      <c r="O25" s="162">
        <f t="shared" si="2"/>
        <v>2199388.2199999997</v>
      </c>
      <c r="P25" s="162">
        <f t="shared" si="2"/>
        <v>8746921.44</v>
      </c>
      <c r="Q25" s="162">
        <f t="shared" si="2"/>
        <v>0</v>
      </c>
      <c r="R25" s="162">
        <f t="shared" si="2"/>
        <v>0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7193197.72</v>
      </c>
      <c r="E26" s="168"/>
      <c r="F26" s="167">
        <f>SUM(F27:F28)</f>
        <v>0</v>
      </c>
      <c r="G26" s="167">
        <f>SUM(G27:G28)</f>
        <v>1595626.7</v>
      </c>
      <c r="H26" s="167">
        <f>SUM(H27:H28)</f>
        <v>2666717.9299999997</v>
      </c>
      <c r="I26" s="167">
        <f>SUM(I27:I28)</f>
        <v>1124340.33</v>
      </c>
      <c r="J26" s="167">
        <f>SUM(J27:J28)</f>
        <v>1806512.76</v>
      </c>
      <c r="K26" s="162">
        <f aca="true" t="shared" si="3" ref="K26:K35">G26+H26+I26+J26</f>
        <v>7193197.72</v>
      </c>
      <c r="L26" s="167">
        <f aca="true" t="shared" si="4" ref="L26:R26">SUM(L27:L28)</f>
        <v>1595626.7</v>
      </c>
      <c r="M26" s="167">
        <f t="shared" si="4"/>
        <v>2666717.9299999997</v>
      </c>
      <c r="N26" s="167">
        <f t="shared" si="4"/>
        <v>1124340.33</v>
      </c>
      <c r="O26" s="167">
        <f t="shared" si="4"/>
        <v>1806512.76</v>
      </c>
      <c r="P26" s="167">
        <f t="shared" si="4"/>
        <v>7193197.72</v>
      </c>
      <c r="Q26" s="167">
        <f t="shared" si="4"/>
        <v>0</v>
      </c>
      <c r="R26" s="167">
        <f t="shared" si="4"/>
        <v>0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v>7193197.72</v>
      </c>
      <c r="E27" s="172">
        <v>0</v>
      </c>
      <c r="F27" s="171">
        <v>0</v>
      </c>
      <c r="G27" s="171">
        <f>'[1]ГІМНАЗІЯ'!$U$3</f>
        <v>1595626.7</v>
      </c>
      <c r="H27" s="171">
        <f>'[1]ГІМНАЗІЯ'!$AK$3</f>
        <v>2666717.9299999997</v>
      </c>
      <c r="I27" s="171">
        <f>'[1]ГІМНАЗІЯ'!$BA$3</f>
        <v>1124340.33</v>
      </c>
      <c r="J27" s="171">
        <f>'[1]ГІМНАЗІЯ'!$BQ$3</f>
        <v>1806512.76</v>
      </c>
      <c r="K27" s="162">
        <f t="shared" si="3"/>
        <v>7193197.72</v>
      </c>
      <c r="L27" s="171">
        <f>'[1]ГІМНАЗІЯ'!$T$6</f>
        <v>1595626.7</v>
      </c>
      <c r="M27" s="171">
        <f>'[1]ГІМНАЗІЯ'!$AJ$6</f>
        <v>2666717.9299999997</v>
      </c>
      <c r="N27" s="171">
        <f>'[1]ГІМНАЗІЯ'!$AZ$6</f>
        <v>1124340.33</v>
      </c>
      <c r="O27" s="171">
        <f>'[1]ГІМНАЗІЯ'!$BP$6</f>
        <v>1806512.76</v>
      </c>
      <c r="P27" s="168">
        <f>L27+M27+N27+O27</f>
        <v>7193197.72</v>
      </c>
      <c r="Q27" s="171">
        <v>0</v>
      </c>
      <c r="R27" s="173">
        <f aca="true" t="shared" si="5" ref="R27:R36">K27-P27</f>
        <v>0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v>1553723.72</v>
      </c>
      <c r="E29" s="168"/>
      <c r="F29" s="168">
        <v>0</v>
      </c>
      <c r="G29" s="171">
        <f>'[1]ГІМНАЗІЯ'!$U$4</f>
        <v>343324.00999999995</v>
      </c>
      <c r="H29" s="171">
        <f>'[1]ГІМНАЗІЯ'!$AK$4</f>
        <v>559843.4900000001</v>
      </c>
      <c r="I29" s="171">
        <f>'[1]ГІМНАЗІЯ'!$BA$4</f>
        <v>257680.76</v>
      </c>
      <c r="J29" s="171">
        <f>'[1]ГІМНАЗІЯ'!$BQ$4</f>
        <v>392875.45999999996</v>
      </c>
      <c r="K29" s="162">
        <f t="shared" si="3"/>
        <v>1553723.72</v>
      </c>
      <c r="L29" s="168">
        <f>'[1]ГІМНАЗІЯ'!$U$6</f>
        <v>343324.00999999995</v>
      </c>
      <c r="M29" s="168">
        <f>'[1]ГІМНАЗІЯ'!$AK$6</f>
        <v>559843.4900000001</v>
      </c>
      <c r="N29" s="168">
        <f>'[1]ГІМНАЗІЯ'!$BA$6</f>
        <v>257680.76</v>
      </c>
      <c r="O29" s="168">
        <f>'[1]ГІМНАЗІЯ'!$BQ$6</f>
        <v>392875.45999999996</v>
      </c>
      <c r="P29" s="168">
        <f>L29+M29+N29+O29</f>
        <v>1553723.72</v>
      </c>
      <c r="Q29" s="168">
        <v>0</v>
      </c>
      <c r="R29" s="173">
        <f t="shared" si="5"/>
        <v>0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2560560.8199999994</v>
      </c>
      <c r="E30" s="176">
        <v>0</v>
      </c>
      <c r="F30" s="176">
        <f aca="true" t="shared" si="6" ref="F30:R30">SUM(F31:F37)+F44</f>
        <v>0</v>
      </c>
      <c r="G30" s="176">
        <f t="shared" si="6"/>
        <v>753672.052</v>
      </c>
      <c r="H30" s="176">
        <f t="shared" si="6"/>
        <v>165421.93300000002</v>
      </c>
      <c r="I30" s="176">
        <f t="shared" si="6"/>
        <v>188137.78999999998</v>
      </c>
      <c r="J30" s="176">
        <f t="shared" si="6"/>
        <v>1453329.0399999996</v>
      </c>
      <c r="K30" s="176">
        <f t="shared" si="6"/>
        <v>2560560.8149999995</v>
      </c>
      <c r="L30" s="176">
        <f t="shared" si="6"/>
        <v>753048.852</v>
      </c>
      <c r="M30" s="176">
        <f t="shared" si="6"/>
        <v>163966.903</v>
      </c>
      <c r="N30" s="176">
        <f t="shared" si="6"/>
        <v>187614.6</v>
      </c>
      <c r="O30" s="176">
        <f t="shared" si="6"/>
        <v>1455930.46</v>
      </c>
      <c r="P30" s="176">
        <f t="shared" si="6"/>
        <v>2560560.815</v>
      </c>
      <c r="Q30" s="176">
        <f t="shared" si="6"/>
        <v>0</v>
      </c>
      <c r="R30" s="176">
        <f t="shared" si="6"/>
        <v>0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v>773212</v>
      </c>
      <c r="E31" s="167">
        <v>0</v>
      </c>
      <c r="F31" s="168">
        <v>0</v>
      </c>
      <c r="G31" s="168">
        <f>'[1]ГІМНАЗІЯ'!$U$58</f>
        <v>404.55</v>
      </c>
      <c r="H31" s="168">
        <f>'[1]ГІМНАЗІЯ'!$AK$58</f>
        <v>74716.74</v>
      </c>
      <c r="I31" s="168">
        <f>'[1]ГІМНАЗІЯ'!$BA$58</f>
        <v>151412.32</v>
      </c>
      <c r="J31" s="168">
        <f>'[1]ГІМНАЗІЯ'!$BQ$58-55046</f>
        <v>546678.3899999999</v>
      </c>
      <c r="K31" s="162">
        <f t="shared" si="3"/>
        <v>773211.9999999999</v>
      </c>
      <c r="L31" s="168">
        <f>'[1]ГІМНАЗІЯ'!$U$59</f>
        <v>404.55</v>
      </c>
      <c r="M31" s="168">
        <f>'[1]ГІМНАЗІЯ'!$AK$59</f>
        <v>74716.73999999999</v>
      </c>
      <c r="N31" s="168">
        <f>'[1]ГІМНАЗІЯ'!$BA$59</f>
        <v>151412.32</v>
      </c>
      <c r="O31" s="168">
        <f>'[1]ГІМНАЗІЯ'!$BQ$59-'[1]ГІМНАЗІЯ'!$BQ$33</f>
        <v>546678.39</v>
      </c>
      <c r="P31" s="168">
        <f aca="true" t="shared" si="7" ref="P31:P36">L31+M31+N31+O31</f>
        <v>773212</v>
      </c>
      <c r="Q31" s="168">
        <v>0</v>
      </c>
      <c r="R31" s="173">
        <f t="shared" si="5"/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'[1]ГІМНАЗІЯ'!$C$60+'[1]ГІМНАЗІЯ'!$E$60</f>
        <v>5555.65</v>
      </c>
      <c r="E32" s="168"/>
      <c r="F32" s="168">
        <v>0</v>
      </c>
      <c r="G32" s="168">
        <f>'[1]ГІМНАЗІЯ'!$U$60</f>
        <v>0</v>
      </c>
      <c r="H32" s="168">
        <f>'[1]ГІМНАЗІЯ'!$AK$60</f>
        <v>1506.58</v>
      </c>
      <c r="I32" s="168">
        <f>'[1]ГІМНАЗІЯ'!$BA$60</f>
        <v>0</v>
      </c>
      <c r="J32" s="168">
        <f>'[1]ГІМНАЗІЯ'!$BQ$60</f>
        <v>4049.07</v>
      </c>
      <c r="K32" s="162">
        <f t="shared" si="3"/>
        <v>5555.65</v>
      </c>
      <c r="L32" s="168">
        <f>'[1]ГІМНАЗІЯ'!$U$60</f>
        <v>0</v>
      </c>
      <c r="M32" s="168">
        <f>'[1]ГІМНАЗІЯ'!$AK$60</f>
        <v>1506.58</v>
      </c>
      <c r="N32" s="168"/>
      <c r="O32" s="168">
        <f>'[1]ГІМНАЗІЯ'!$BQ$60</f>
        <v>4049.07</v>
      </c>
      <c r="P32" s="168">
        <f t="shared" si="7"/>
        <v>5555.65</v>
      </c>
      <c r="Q32" s="168">
        <v>0</v>
      </c>
      <c r="R32" s="173">
        <f t="shared" si="5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v>83785.23</v>
      </c>
      <c r="E33" s="168"/>
      <c r="F33" s="168">
        <v>0</v>
      </c>
      <c r="G33" s="168">
        <f>'[1]ГІМНАЗІЯ'!$U$63</f>
        <v>22918.309999999998</v>
      </c>
      <c r="H33" s="168">
        <f>'[1]ГІМНАЗІЯ'!$AK$63</f>
        <v>19733.809999999998</v>
      </c>
      <c r="I33" s="168">
        <f>'[1]ГІМНАЗІЯ'!$BA$63</f>
        <v>16397.4</v>
      </c>
      <c r="J33" s="168">
        <f>'[1]ГІМНАЗІЯ'!$BQ$63</f>
        <v>24735.71</v>
      </c>
      <c r="K33" s="162">
        <f t="shared" si="3"/>
        <v>83785.23</v>
      </c>
      <c r="L33" s="168">
        <f>'[1]ГІМНАЗІЯ'!$U$64</f>
        <v>22918.309999999998</v>
      </c>
      <c r="M33" s="168">
        <f>'[1]ГІМНАЗІЯ'!$AK$64</f>
        <v>19733.809999999998</v>
      </c>
      <c r="N33" s="168">
        <f>'[1]ГІМНАЗІЯ'!$BA$64</f>
        <v>16397.4</v>
      </c>
      <c r="O33" s="168">
        <f>'[1]ГІМНАЗІЯ'!$BQ$64</f>
        <v>24735.71</v>
      </c>
      <c r="P33" s="168">
        <f t="shared" si="7"/>
        <v>83785.23</v>
      </c>
      <c r="Q33" s="168">
        <v>0</v>
      </c>
      <c r="R33" s="173">
        <f t="shared" si="5"/>
        <v>0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v>217535.99</v>
      </c>
      <c r="E34" s="167">
        <v>0</v>
      </c>
      <c r="F34" s="168">
        <v>0</v>
      </c>
      <c r="G34" s="168">
        <f>'[1]ГІМНАЗІЯ'!$U$115</f>
        <v>626.762</v>
      </c>
      <c r="H34" s="168">
        <f>'[1]ГІМНАЗІЯ'!$AK$115</f>
        <v>8492.333</v>
      </c>
      <c r="I34" s="168">
        <f>'[1]ГІМНАЗІЯ'!$BA$115</f>
        <v>11554.55</v>
      </c>
      <c r="J34" s="168">
        <f>'[1]ГІМНАЗІЯ'!$BQ$115-599.07-99809.5</f>
        <v>196862.33999999997</v>
      </c>
      <c r="K34" s="162">
        <f t="shared" si="3"/>
        <v>217535.98499999996</v>
      </c>
      <c r="L34" s="168">
        <f>'[1]ГІМНАЗІЯ'!$U$116</f>
        <v>3.5620000000001824</v>
      </c>
      <c r="M34" s="168">
        <f>'[1]ГІМНАЗІЯ'!$AK$116</f>
        <v>8949.723000000002</v>
      </c>
      <c r="N34" s="168">
        <f>'[1]ГІМНАЗІЯ'!$BA$116</f>
        <v>11337.92</v>
      </c>
      <c r="O34" s="168">
        <f>'[1]ГІМНАЗІЯ'!$BQ$116-'[1]ГІМНАЗІЯ'!$BQ$95</f>
        <v>197244.78000000003</v>
      </c>
      <c r="P34" s="168">
        <f t="shared" si="7"/>
        <v>217535.98500000004</v>
      </c>
      <c r="Q34" s="168">
        <v>0</v>
      </c>
      <c r="R34" s="173">
        <f t="shared" si="5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v>15472.17</v>
      </c>
      <c r="E35" s="167">
        <v>0</v>
      </c>
      <c r="F35" s="168">
        <v>0</v>
      </c>
      <c r="G35" s="168">
        <f>'[1]ГІМНАЗІЯ'!$U$118</f>
        <v>3286.83</v>
      </c>
      <c r="H35" s="168">
        <f>'[1]ГІМНАЗІЯ'!$AK$118</f>
        <v>3076.6200000000003</v>
      </c>
      <c r="I35" s="168">
        <f>'[1]ГІМНАЗІЯ'!$BA$118</f>
        <v>322.9</v>
      </c>
      <c r="J35" s="168">
        <f>'[1]ГІМНАЗІЯ'!$BQ$118</f>
        <v>8785.82</v>
      </c>
      <c r="K35" s="162">
        <f t="shared" si="3"/>
        <v>15472.17</v>
      </c>
      <c r="L35" s="168">
        <f>'[1]ГІМНАЗІЯ'!$U$119</f>
        <v>3286.83</v>
      </c>
      <c r="M35" s="168">
        <f>'[1]ГІМНАЗІЯ'!$AK$119</f>
        <v>3076.6200000000003</v>
      </c>
      <c r="N35" s="168">
        <f>'[1]ГІМНАЗІЯ'!$BA$119</f>
        <v>322.9</v>
      </c>
      <c r="O35" s="168">
        <f>'[1]ГІМНАЗІЯ'!$BQ$119</f>
        <v>8785.82</v>
      </c>
      <c r="P35" s="168">
        <f t="shared" si="7"/>
        <v>15472.17</v>
      </c>
      <c r="Q35" s="168">
        <v>0</v>
      </c>
      <c r="R35" s="173">
        <f t="shared" si="5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7"/>
        <v>0</v>
      </c>
      <c r="Q36" s="168">
        <v>0</v>
      </c>
      <c r="R36" s="173">
        <f t="shared" si="5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1447632.1099999996</v>
      </c>
      <c r="E37" s="228"/>
      <c r="F37" s="176">
        <f aca="true" t="shared" si="8" ref="F37:R37">SUM(F38:F43)</f>
        <v>0</v>
      </c>
      <c r="G37" s="176">
        <f t="shared" si="8"/>
        <v>724289</v>
      </c>
      <c r="H37" s="176">
        <f t="shared" si="8"/>
        <v>46985.18</v>
      </c>
      <c r="I37" s="176">
        <f t="shared" si="8"/>
        <v>8450.62</v>
      </c>
      <c r="J37" s="176">
        <f t="shared" si="8"/>
        <v>667907.31</v>
      </c>
      <c r="K37" s="176">
        <f t="shared" si="8"/>
        <v>1447632.11</v>
      </c>
      <c r="L37" s="176">
        <f t="shared" si="8"/>
        <v>724289</v>
      </c>
      <c r="M37" s="176">
        <f t="shared" si="8"/>
        <v>45072.759999999995</v>
      </c>
      <c r="N37" s="176">
        <f t="shared" si="8"/>
        <v>8144.060000000001</v>
      </c>
      <c r="O37" s="176">
        <f t="shared" si="8"/>
        <v>670126.29</v>
      </c>
      <c r="P37" s="176">
        <f t="shared" si="8"/>
        <v>1447632.11</v>
      </c>
      <c r="Q37" s="176">
        <f t="shared" si="8"/>
        <v>0</v>
      </c>
      <c r="R37" s="176">
        <f t="shared" si="8"/>
        <v>0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v>1372102.39</v>
      </c>
      <c r="E38" s="172">
        <v>0</v>
      </c>
      <c r="F38" s="171">
        <v>0</v>
      </c>
      <c r="G38" s="171">
        <f>'[1]ГІМНАЗІЯ'!$U$121</f>
        <v>710675.02</v>
      </c>
      <c r="H38" s="171">
        <f>'[1]ГІМНАЗІЯ'!$AK$121</f>
        <v>30706.64</v>
      </c>
      <c r="I38" s="171">
        <f>'[1]ГІМНАЗІЯ'!$BA$121</f>
        <v>0</v>
      </c>
      <c r="J38" s="171">
        <f>'[1]ГІМНАЗІЯ'!$BQ$121-3799.26</f>
        <v>630720.73</v>
      </c>
      <c r="K38" s="162">
        <f>G38+H38+I38+J38</f>
        <v>1372102.3900000001</v>
      </c>
      <c r="L38" s="171">
        <f>'[1]ГІМНАЗІЯ'!$U$122</f>
        <v>710675.02</v>
      </c>
      <c r="M38" s="171">
        <f>'[1]ГІМНАЗІЯ'!$AK$122</f>
        <v>28807.01</v>
      </c>
      <c r="N38" s="171"/>
      <c r="O38" s="171">
        <f>'[1]ГІМНАЗІЯ'!$BQ$122</f>
        <v>632620.36</v>
      </c>
      <c r="P38" s="171">
        <f aca="true" t="shared" si="9" ref="P38:P43">L38+M38+N38+O38</f>
        <v>1372102.3900000001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v>19643.3</v>
      </c>
      <c r="E39" s="172">
        <v>0</v>
      </c>
      <c r="F39" s="171">
        <v>0</v>
      </c>
      <c r="G39" s="171">
        <f>'[1]ГІМНАЗІЯ'!$U$123</f>
        <v>2804.42</v>
      </c>
      <c r="H39" s="171">
        <f>'[1]ГІМНАЗІЯ'!$AK$123</f>
        <v>3829.5600000000004</v>
      </c>
      <c r="I39" s="171">
        <f>'[1]ГІМНАЗІЯ'!$BA$123</f>
        <v>4528.26</v>
      </c>
      <c r="J39" s="171">
        <f>'[1]ГІМНАЗІЯ'!$BQ$123-20.58</f>
        <v>8481.06</v>
      </c>
      <c r="K39" s="162">
        <f>G39+H39+I39+J39</f>
        <v>19643.300000000003</v>
      </c>
      <c r="L39" s="171">
        <f>'[1]ГІМНАЗІЯ'!$U$124</f>
        <v>2804.42</v>
      </c>
      <c r="M39" s="171">
        <f>'[1]ГІМНАЗІЯ'!$AK$124</f>
        <v>3829.5600000000004</v>
      </c>
      <c r="N39" s="171">
        <f>'[1]ГІМНАЗІЯ'!$BA$124</f>
        <v>4517.97</v>
      </c>
      <c r="O39" s="171">
        <f>'[1]ГІМНАЗІЯ'!$BQ$124</f>
        <v>8491.349999999999</v>
      </c>
      <c r="P39" s="171">
        <f t="shared" si="9"/>
        <v>19643.3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v>41201.88</v>
      </c>
      <c r="E40" s="172">
        <v>0</v>
      </c>
      <c r="F40" s="171">
        <v>0</v>
      </c>
      <c r="G40" s="171">
        <f>'[1]ГІМНАЗІЯ'!$U$125</f>
        <v>7469.21</v>
      </c>
      <c r="H40" s="171">
        <f>'[1]ГІМНАЗІЯ'!$AK$125</f>
        <v>9356.3</v>
      </c>
      <c r="I40" s="171">
        <f>'[1]ГІМНАЗІЯ'!$BA$125</f>
        <v>2054.21</v>
      </c>
      <c r="J40" s="171">
        <f>'[1]ГІМНАЗІЯ'!$BQ$125-563.78</f>
        <v>22322.160000000003</v>
      </c>
      <c r="K40" s="162">
        <f>G40+H40+I40+J40</f>
        <v>41201.880000000005</v>
      </c>
      <c r="L40" s="171">
        <f>'[1]ГІМНАЗІЯ'!$U$126</f>
        <v>7469.21</v>
      </c>
      <c r="M40" s="171">
        <f>'[1]ГІМНАЗІЯ'!$AK$126</f>
        <v>9356.3</v>
      </c>
      <c r="N40" s="171">
        <f>'[1]ГІМНАЗІЯ'!$BA$126</f>
        <v>1772.3200000000002</v>
      </c>
      <c r="O40" s="171">
        <f>'[1]ГІМНАЗІЯ'!$BQ$126</f>
        <v>22604.050000000003</v>
      </c>
      <c r="P40" s="171">
        <f t="shared" si="9"/>
        <v>41201.880000000005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180</v>
      </c>
      <c r="B41" s="158">
        <v>2274</v>
      </c>
      <c r="C41" s="158">
        <v>190</v>
      </c>
      <c r="D41" s="171">
        <v>10019.64</v>
      </c>
      <c r="E41" s="172">
        <v>0</v>
      </c>
      <c r="F41" s="171">
        <v>0</v>
      </c>
      <c r="G41" s="171">
        <f>'[1]ГІМНАЗІЯ'!$U$127</f>
        <v>2016.23</v>
      </c>
      <c r="H41" s="171">
        <f>'[1]ГІМНАЗІЯ'!$AK$127</f>
        <v>2209.94</v>
      </c>
      <c r="I41" s="171">
        <f>'[1]ГІМНАЗІЯ'!$BA$127</f>
        <v>331.93</v>
      </c>
      <c r="J41" s="171">
        <f>'[1]ГІМНАЗІЯ'!$BQ$127</f>
        <v>5461.54</v>
      </c>
      <c r="K41" s="162">
        <f>G41+H41+I41+J41</f>
        <v>10019.64</v>
      </c>
      <c r="L41" s="171">
        <f>'[1]ГІМНАЗІЯ'!$U$128</f>
        <v>2016.23</v>
      </c>
      <c r="M41" s="171">
        <f>'[1]ГІМНАЗІЯ'!$AK$128</f>
        <v>2209.94</v>
      </c>
      <c r="N41" s="171">
        <f>'[1]ГІМНАЗІЯ'!$BA$128</f>
        <v>331.93</v>
      </c>
      <c r="O41" s="171">
        <f>'[1]ГІМНАЗІЯ'!$BQ$128</f>
        <v>5461.54</v>
      </c>
      <c r="P41" s="171">
        <f t="shared" si="9"/>
        <v>10019.64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181</v>
      </c>
      <c r="B42" s="158">
        <v>2275</v>
      </c>
      <c r="C42" s="158">
        <v>200</v>
      </c>
      <c r="D42" s="171">
        <v>4664.9</v>
      </c>
      <c r="E42" s="172">
        <v>0</v>
      </c>
      <c r="F42" s="171">
        <v>0</v>
      </c>
      <c r="G42" s="171">
        <f>'[1]ГІМНАЗІЯ'!$U$129</f>
        <v>1324.12</v>
      </c>
      <c r="H42" s="171">
        <f>'[1]ГІМНАЗІЯ'!$AK$129</f>
        <v>882.74</v>
      </c>
      <c r="I42" s="171">
        <f>'[1]ГІМНАЗІЯ'!$BA$129</f>
        <v>1536.22</v>
      </c>
      <c r="J42" s="171">
        <f>'[1]ГІМНАЗІЯ'!$BQ$129-41.55</f>
        <v>921.82</v>
      </c>
      <c r="K42" s="162">
        <f>G42+H42+I42+J42</f>
        <v>4664.9</v>
      </c>
      <c r="L42" s="171">
        <f>'[1]ГІМНАЗІЯ'!$U$130</f>
        <v>1324.12</v>
      </c>
      <c r="M42" s="171">
        <f>'[1]ГІМНАЗІЯ'!$AK$130</f>
        <v>869.95</v>
      </c>
      <c r="N42" s="171">
        <f>'[1]ГІМНАЗІЯ'!$BA$130</f>
        <v>1521.84</v>
      </c>
      <c r="O42" s="171">
        <f>'[1]ГІМНАЗІЯ'!$BQ$130</f>
        <v>948.99</v>
      </c>
      <c r="P42" s="171">
        <f t="shared" si="9"/>
        <v>4664.9</v>
      </c>
      <c r="Q42" s="171">
        <v>0</v>
      </c>
      <c r="R42" s="173">
        <f t="shared" si="10"/>
        <v>0</v>
      </c>
    </row>
    <row r="43" spans="1:18" s="144" customFormat="1" ht="12.75" thickBot="1" thickTop="1">
      <c r="A43" s="169" t="s">
        <v>63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64</v>
      </c>
      <c r="B44" s="160">
        <v>2280</v>
      </c>
      <c r="C44" s="160">
        <v>220</v>
      </c>
      <c r="D44" s="176">
        <f>SUM(D45:D46)</f>
        <v>17367.67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2146.6</v>
      </c>
      <c r="H44" s="176">
        <f t="shared" si="11"/>
        <v>10910.67</v>
      </c>
      <c r="I44" s="176">
        <f t="shared" si="11"/>
        <v>0</v>
      </c>
      <c r="J44" s="176">
        <f t="shared" si="11"/>
        <v>4310.4</v>
      </c>
      <c r="K44" s="176">
        <f t="shared" si="11"/>
        <v>17367.67</v>
      </c>
      <c r="L44" s="176">
        <f t="shared" si="11"/>
        <v>2146.6</v>
      </c>
      <c r="M44" s="176">
        <f t="shared" si="11"/>
        <v>10910.67</v>
      </c>
      <c r="N44" s="176">
        <f t="shared" si="11"/>
        <v>0</v>
      </c>
      <c r="O44" s="176">
        <f t="shared" si="11"/>
        <v>4310.4</v>
      </c>
      <c r="P44" s="176">
        <f t="shared" si="11"/>
        <v>17367.67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65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66</v>
      </c>
      <c r="B46" s="158">
        <v>2282</v>
      </c>
      <c r="C46" s="158">
        <v>240</v>
      </c>
      <c r="D46" s="171">
        <f>'[1]ГІМНАЗІЯ'!$C$137+'[1]ГІМНАЗІЯ'!$E$137</f>
        <v>17367.67</v>
      </c>
      <c r="E46" s="171"/>
      <c r="F46" s="171">
        <v>0</v>
      </c>
      <c r="G46" s="171">
        <f>'[1]ГІМНАЗІЯ'!$U$137</f>
        <v>2146.6</v>
      </c>
      <c r="H46" s="171">
        <f>'[1]ГІМНАЗІЯ'!$AK$137</f>
        <v>10910.67</v>
      </c>
      <c r="I46" s="171">
        <f>'[1]ГІМНАЗІЯ'!$BA$137</f>
        <v>0</v>
      </c>
      <c r="J46" s="171">
        <f>'[1]ГІМНАЗІЯ'!$BQ$137</f>
        <v>4310.4</v>
      </c>
      <c r="K46" s="162">
        <f>G46+H46+I46+J46</f>
        <v>17367.67</v>
      </c>
      <c r="L46" s="171">
        <f>'[1]ГІМНАЗІЯ'!$U$138</f>
        <v>2146.6</v>
      </c>
      <c r="M46" s="171">
        <f>'[1]ГІМНАЗІЯ'!$AK$138</f>
        <v>10910.67</v>
      </c>
      <c r="N46" s="171"/>
      <c r="O46" s="171">
        <f>'[1]ГІМНАЗІЯ'!$BQ$138</f>
        <v>4310.4</v>
      </c>
      <c r="P46" s="171">
        <f>L46+M46+N46+O46</f>
        <v>17367.67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67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68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69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70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71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72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73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74</v>
      </c>
      <c r="B54" s="160">
        <v>2700</v>
      </c>
      <c r="C54" s="160">
        <v>320</v>
      </c>
      <c r="D54" s="183">
        <f>SUM(D55:D57)</f>
        <v>10860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5430</v>
      </c>
      <c r="H54" s="183">
        <f t="shared" si="15"/>
        <v>0</v>
      </c>
      <c r="I54" s="183">
        <f t="shared" si="15"/>
        <v>5430</v>
      </c>
      <c r="J54" s="183">
        <f t="shared" si="15"/>
        <v>0</v>
      </c>
      <c r="K54" s="183">
        <f t="shared" si="15"/>
        <v>10860</v>
      </c>
      <c r="L54" s="183">
        <f t="shared" si="15"/>
        <v>5430</v>
      </c>
      <c r="M54" s="183">
        <f t="shared" si="15"/>
        <v>0</v>
      </c>
      <c r="N54" s="183">
        <f t="shared" si="15"/>
        <v>5430</v>
      </c>
      <c r="O54" s="183">
        <f t="shared" si="15"/>
        <v>0</v>
      </c>
      <c r="P54" s="183">
        <f t="shared" si="15"/>
        <v>10860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75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76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77</v>
      </c>
      <c r="B57" s="236">
        <v>2730</v>
      </c>
      <c r="C57" s="236">
        <v>350</v>
      </c>
      <c r="D57" s="181">
        <f>'[1]ГІМНАЗІЯ'!$C$139+'[1]ГІМНАЗІЯ'!$E$139</f>
        <v>10860</v>
      </c>
      <c r="E57" s="182">
        <v>0</v>
      </c>
      <c r="F57" s="181">
        <v>0</v>
      </c>
      <c r="G57" s="181">
        <f>'[1]ГІМНАЗІЯ'!$U$139</f>
        <v>5430</v>
      </c>
      <c r="H57" s="181">
        <f>'[1]ГІМНАЗІЯ'!$AK$139</f>
        <v>0</v>
      </c>
      <c r="I57" s="181">
        <f>'[1]ГІМНАЗІЯ'!$BA$139</f>
        <v>5430</v>
      </c>
      <c r="J57" s="181">
        <f>'[1]ГІМНАЗІЯ'!$BQ$139</f>
        <v>0</v>
      </c>
      <c r="K57" s="162">
        <f>G57+H57+I57+J57</f>
        <v>10860</v>
      </c>
      <c r="L57" s="181">
        <f>'[1]ГІМНАЗІЯ'!$U$139</f>
        <v>5430</v>
      </c>
      <c r="M57" s="181"/>
      <c r="N57" s="181">
        <f>'[1]ГІМНАЗІЯ'!$BA$139</f>
        <v>5430</v>
      </c>
      <c r="O57" s="181"/>
      <c r="P57" s="171">
        <f>L57+M57+N57+O57</f>
        <v>10860</v>
      </c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78</v>
      </c>
      <c r="B58" s="160">
        <v>2800</v>
      </c>
      <c r="C58" s="160">
        <v>360</v>
      </c>
      <c r="D58" s="184"/>
      <c r="E58" s="183">
        <v>0</v>
      </c>
      <c r="F58" s="184">
        <v>0</v>
      </c>
      <c r="G58" s="184">
        <f>'[1]ГІМНАЗІЯ'!$U$145</f>
        <v>0</v>
      </c>
      <c r="H58" s="184">
        <f>'[1]ГІМНАЗІЯ'!$AK$145</f>
        <v>0</v>
      </c>
      <c r="I58" s="184">
        <f>'[1]ГІМНАЗІЯ'!$BA$145</f>
        <v>0</v>
      </c>
      <c r="J58" s="184">
        <f>'[1]ГІМНАЗІЯ'!$BQ$145</f>
        <v>0</v>
      </c>
      <c r="K58" s="162">
        <f>G58+H58+I58+J58</f>
        <v>0</v>
      </c>
      <c r="L58" s="184">
        <f>'[1]ГІМНАЗІЯ'!$U$146</f>
        <v>0</v>
      </c>
      <c r="M58" s="184">
        <f>'[1]ГІМНАЗІЯ'!$AK$146</f>
        <v>0</v>
      </c>
      <c r="N58" s="184"/>
      <c r="O58" s="184"/>
      <c r="P58" s="184">
        <f>L58+M58+N58+O58</f>
        <v>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79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80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81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82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83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84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85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86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87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88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114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115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116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89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90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91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92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93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94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95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97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98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99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100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117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105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106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135</v>
      </c>
      <c r="B86" s="158">
        <v>5000</v>
      </c>
      <c r="C86" s="158">
        <v>640</v>
      </c>
      <c r="D86" s="186" t="s">
        <v>136</v>
      </c>
      <c r="E86" s="186"/>
      <c r="F86" s="192" t="s">
        <v>136</v>
      </c>
      <c r="G86" s="192" t="s">
        <v>136</v>
      </c>
      <c r="H86" s="192"/>
      <c r="I86" s="192"/>
      <c r="J86" s="192"/>
      <c r="K86" s="192"/>
      <c r="L86" s="192"/>
      <c r="M86" s="192"/>
      <c r="N86" s="192"/>
      <c r="O86" s="192"/>
      <c r="P86" s="192" t="s">
        <v>136</v>
      </c>
      <c r="Q86" s="192" t="s">
        <v>136</v>
      </c>
      <c r="R86" s="173" t="s">
        <v>136</v>
      </c>
    </row>
    <row r="87" spans="1:18" s="144" customFormat="1" ht="12.75" thickBot="1" thickTop="1">
      <c r="A87" s="169" t="s">
        <v>143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144</v>
      </c>
      <c r="D100" s="223"/>
      <c r="E100" s="223"/>
    </row>
    <row r="101" spans="1:17" s="140" customFormat="1" ht="12.75" customHeight="1">
      <c r="A101" s="224" t="s">
        <v>161</v>
      </c>
      <c r="C101" s="224"/>
      <c r="D101" s="402"/>
      <c r="E101" s="402"/>
      <c r="F101" s="224"/>
      <c r="G101" s="393" t="s">
        <v>147</v>
      </c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</row>
    <row r="102" spans="2:16" s="140" customFormat="1" ht="12.75" customHeight="1">
      <c r="B102" s="224"/>
      <c r="C102" s="224"/>
      <c r="D102" s="399" t="s">
        <v>108</v>
      </c>
      <c r="E102" s="399"/>
      <c r="F102" s="224"/>
      <c r="G102" s="398" t="s">
        <v>109</v>
      </c>
      <c r="H102" s="398"/>
      <c r="I102" s="398"/>
      <c r="J102" s="398"/>
      <c r="K102" s="398"/>
      <c r="L102" s="398"/>
      <c r="M102" s="398"/>
      <c r="N102" s="398"/>
      <c r="O102" s="398"/>
      <c r="P102" s="398"/>
    </row>
    <row r="103" spans="1:17" s="140" customFormat="1" ht="12" customHeight="1">
      <c r="A103" s="224" t="s">
        <v>162</v>
      </c>
      <c r="C103" s="224"/>
      <c r="D103" s="400"/>
      <c r="E103" s="400"/>
      <c r="F103" s="224"/>
      <c r="G103" s="393" t="s">
        <v>148</v>
      </c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</row>
    <row r="104" spans="1:17" s="140" customFormat="1" ht="12" customHeight="1">
      <c r="A104" s="225"/>
      <c r="C104" s="224"/>
      <c r="D104" s="399" t="s">
        <v>108</v>
      </c>
      <c r="E104" s="399"/>
      <c r="G104" s="398" t="s">
        <v>109</v>
      </c>
      <c r="H104" s="398"/>
      <c r="I104" s="398"/>
      <c r="J104" s="398"/>
      <c r="K104" s="398"/>
      <c r="L104" s="398"/>
      <c r="M104" s="398"/>
      <c r="N104" s="398"/>
      <c r="O104" s="398"/>
      <c r="P104" s="398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2020-02-10T08:55:09Z</dcterms:modified>
  <cp:category/>
  <cp:version/>
  <cp:contentType/>
  <cp:contentStatus/>
</cp:coreProperties>
</file>